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<sst xmlns="http://schemas.openxmlformats.org/spreadsheetml/2006/main" count="35" uniqueCount="30">
  <si>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átlag</t>
  </si>
  <si>
    <t>(x_i-átlag)^2</t>
  </si>
  <si>
    <t>s_31^2</t>
  </si>
  <si>
    <t>s_31^*2</t>
  </si>
  <si>
    <t>s_31</t>
  </si>
  <si>
    <t xml:space="preserve">s_31^* </t>
  </si>
  <si>
    <t>medián</t>
  </si>
  <si>
    <t>módusz</t>
  </si>
  <si>
    <t>terjedelem</t>
  </si>
  <si>
    <t>rendezett minta (x_i)</t>
  </si>
  <si>
    <t>P(selejt)=P(xi&lt;485) rel. gyak</t>
  </si>
  <si>
    <t xml:space="preserve">P(selejt)=P(xi&lt;485) stand. norm.-sal </t>
  </si>
  <si>
    <t>osztályba sorolással</t>
  </si>
  <si>
    <t>gyakoriság (f_i)</t>
  </si>
  <si>
    <t>osztályközép (x_i)</t>
  </si>
  <si>
    <t>x_i*f_i</t>
  </si>
  <si>
    <t>(x_i-átlag)^2*f_i</t>
  </si>
  <si>
    <t>korr. szórás négyzet</t>
  </si>
  <si>
    <t>hisztogram</t>
  </si>
  <si>
    <t>elemszám (n)</t>
  </si>
  <si>
    <t>tapaztalati eloszlásfüggvény</t>
  </si>
  <si>
    <t>jellemzők</t>
  </si>
  <si>
    <t>osztály határok</t>
  </si>
  <si>
    <t>minta</t>
  </si>
  <si>
    <t xml:space="preserve">korr. szórás </t>
  </si>
  <si>
    <t>értéke: f_i/elemszám /intv. hossz.</t>
  </si>
  <si>
    <t>ellenőrzés</t>
  </si>
  <si>
    <t>P(selejt)=P(xi&lt;485) stand. norm.-sal és osztályba sorolással</t>
  </si>
  <si>
    <t>gyakoriság  f_i</t>
  </si>
  <si>
    <t>rel. Gyak. f_i/n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</si>
</sst>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eloszlásfüggvény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Munka1!$M$34:$M$40</c:f>
              <c:numCache/>
            </c:numRef>
          </c:cat>
          <c:val>
            <c:numRef>
              <c:f>Munka1!$O$34:$O$40</c:f>
              <c:numCache/>
            </c:numRef>
          </c:val>
          <c:smooth val="0"/>
        </c:ser>
        <c:marker val="1"/>
        <c:axId val="3525912"/>
        <c:axId val="27857689"/>
      </c:lineChart>
      <c:catAx>
        <c:axId val="35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57689"/>
        <c:crosses val="autoZero"/>
        <c:auto val="1"/>
        <c:lblOffset val="100"/>
        <c:noMultiLvlLbl val="0"/>
      </c:catAx>
      <c:valAx>
        <c:axId val="27857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Tapasztalati sűrűségfgv.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470-480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Munka1!$I$16</c:f>
              <c:numCache/>
            </c:numRef>
          </c:val>
        </c:ser>
        <c:ser>
          <c:idx val="1"/>
          <c:order val="1"/>
          <c:tx>
            <c:v>480-490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Munka1!$I$17</c:f>
              <c:numCache/>
            </c:numRef>
          </c:val>
        </c:ser>
        <c:ser>
          <c:idx val="2"/>
          <c:order val="2"/>
          <c:tx>
            <c:v>490-500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Munka1!$I$18</c:f>
              <c:numCache/>
            </c:numRef>
          </c:val>
        </c:ser>
        <c:ser>
          <c:idx val="3"/>
          <c:order val="3"/>
          <c:tx>
            <c:v>500-510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Munka1!$I$19</c:f>
              <c:numCache/>
            </c:numRef>
          </c:val>
        </c:ser>
        <c:ser>
          <c:idx val="4"/>
          <c:order val="4"/>
          <c:tx>
            <c:v>510-520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Munka1!$I$20</c:f>
              <c:numCache/>
            </c:numRef>
          </c:val>
        </c:ser>
        <c:ser>
          <c:idx val="5"/>
          <c:order val="5"/>
          <c:tx>
            <c:v>520-530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Munka1!$I$21</c:f>
              <c:numCache/>
            </c:numRef>
          </c:val>
        </c:ser>
        <c:ser>
          <c:idx val="6"/>
          <c:order val="6"/>
          <c:tx>
            <c:v>530-540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Munka1!$I$22</c:f>
              <c:numCache/>
            </c:numRef>
          </c:val>
        </c:ser>
        <c:axId val="65919322"/>
        <c:axId val="56897499"/>
      </c:barChart>
      <c:catAx>
        <c:axId val="65919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7499"/>
        <c:crosses val="autoZero"/>
        <c:auto val="1"/>
        <c:lblOffset val="100"/>
        <c:noMultiLvlLbl val="0"/>
      </c:catAx>
      <c:valAx>
        <c:axId val="5689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9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tapasztalati eloszlásfüggvény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470-480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Munka1!$O$34</c:f>
              <c:numCache/>
            </c:numRef>
          </c:val>
        </c:ser>
        <c:ser>
          <c:idx val="1"/>
          <c:order val="1"/>
          <c:tx>
            <c:v>480-490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Munka1!$O$35</c:f>
              <c:numCache/>
            </c:numRef>
          </c:val>
        </c:ser>
        <c:ser>
          <c:idx val="2"/>
          <c:order val="2"/>
          <c:tx>
            <c:v>490-500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Munka1!$O$36</c:f>
              <c:numCache/>
            </c:numRef>
          </c:val>
        </c:ser>
        <c:ser>
          <c:idx val="3"/>
          <c:order val="3"/>
          <c:tx>
            <c:v>500-510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Munka1!$O$37</c:f>
              <c:numCache/>
            </c:numRef>
          </c:val>
        </c:ser>
        <c:ser>
          <c:idx val="4"/>
          <c:order val="4"/>
          <c:tx>
            <c:v>510-520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Munka1!$O$38</c:f>
              <c:numCache/>
            </c:numRef>
          </c:val>
        </c:ser>
        <c:ser>
          <c:idx val="5"/>
          <c:order val="5"/>
          <c:tx>
            <c:v>520-530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Munka1!$O$39</c:f>
              <c:numCache/>
            </c:numRef>
          </c:val>
        </c:ser>
        <c:ser>
          <c:idx val="6"/>
          <c:order val="6"/>
          <c:tx>
            <c:v>530-540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Munka1!$O$40</c:f>
              <c:numCache/>
            </c:numRef>
          </c:val>
        </c:ser>
        <c:axId val="7349916"/>
        <c:axId val="7982493"/>
      </c:barChart>
      <c:catAx>
        <c:axId val="73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2493"/>
        <c:crosses val="autoZero"/>
        <c:auto val="1"/>
        <c:lblOffset val="100"/>
        <c:noMultiLvlLbl val="0"/>
      </c:catAx>
      <c:valAx>
        <c:axId val="798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4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sűrűségfgv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65"/>
          <c:w val="0.756"/>
          <c:h val="0.78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Munka1!$J$2:$J$8</c:f>
              <c:numCache/>
            </c:numRef>
          </c:cat>
          <c:val>
            <c:numRef>
              <c:f>Munka1!$I$16:$I$22</c:f>
              <c:numCache/>
            </c:numRef>
          </c:val>
          <c:smooth val="0"/>
        </c:ser>
        <c:marker val="1"/>
        <c:axId val="49099998"/>
        <c:axId val="37383263"/>
      </c:lineChart>
      <c:catAx>
        <c:axId val="4909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3263"/>
        <c:crosses val="autoZero"/>
        <c:auto val="1"/>
        <c:lblOffset val="100"/>
        <c:noMultiLvlLbl val="0"/>
      </c:catAx>
      <c:valAx>
        <c:axId val="37383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9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5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819150</xdr:colOff>
      <xdr:row>41</xdr:row>
      <xdr:rowOff>152400</xdr:rowOff>
    </xdr:from>
    <xdr:to>
      <xdr:col>21</xdr:col>
      <xdr:colOff>409575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3687425" y="6791325"/>
        <a:ext cx="4953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942975</xdr:colOff>
      <xdr:row>13</xdr:row>
      <xdr:rowOff>104775</xdr:rowOff>
    </xdr:from>
    <xdr:to>
      <xdr:col>15</xdr:col>
      <xdr:colOff>180975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9248775" y="2209800"/>
        <a:ext cx="5505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42</xdr:row>
      <xdr:rowOff>28575</xdr:rowOff>
    </xdr:from>
    <xdr:to>
      <xdr:col>13</xdr:col>
      <xdr:colOff>762000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8572500" y="6829425"/>
        <a:ext cx="50577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323850</xdr:colOff>
      <xdr:row>13</xdr:row>
      <xdr:rowOff>66675</xdr:rowOff>
    </xdr:from>
    <xdr:to>
      <xdr:col>23</xdr:col>
      <xdr:colOff>123825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14897100" y="2171700"/>
        <a:ext cx="46767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50" zoomScaleNormal="150" workbookViewId="0" topLeftCell="N40">
      <selection activeCell="N35" sqref="N35"/>
    </sheetView>
  </sheetViews>
  <sheetFormatPr defaultColWidth="9.140625" defaultRowHeight="12.75"/>
  <cols>
    <col min="1" max="1" width="25.8515625" style="0" customWidth="1"/>
    <col min="2" max="2" width="18.421875" style="0" customWidth="1"/>
    <col min="7" max="7" width="14.421875" style="0" customWidth="1"/>
    <col min="8" max="8" width="11.7109375" style="0" customWidth="1"/>
    <col min="9" max="9" width="17.57421875" style="0" customWidth="1"/>
    <col min="10" max="10" width="23.28125" style="0" customWidth="1"/>
    <col min="12" max="12" width="19.00390625" style="0" customWidth="1"/>
    <col min="13" max="13" width="17.00390625" style="0" customWidth="1"/>
    <col min="14" max="14" width="13.140625" style="0" customWidth="1"/>
    <col min="15" max="15" width="12.421875" style="0" customWidth="1"/>
  </cols>
  <sheetData>
    <row r="1" spans="1:13" ht="12.75">
      <c r="A1" t="s">
        <v>23</v>
      </c>
      <c r="B1" t="s">
        <v>9</v>
      </c>
      <c r="C1" t="s">
        <v>1</v>
      </c>
      <c r="E1" s="6" t="s">
        <v>12</v>
      </c>
      <c r="G1" s="7" t="s">
        <v>22</v>
      </c>
      <c r="H1" s="7"/>
      <c r="I1" t="s">
        <v>13</v>
      </c>
      <c r="J1" t="s">
        <v>14</v>
      </c>
      <c r="K1" t="s">
        <v>15</v>
      </c>
      <c r="L1" t="s">
        <v>1</v>
      </c>
      <c r="M1" t="s">
        <v>16</v>
      </c>
    </row>
    <row r="2" spans="2:13" ht="12.75">
      <c r="B2" s="1">
        <v>470</v>
      </c>
      <c r="C2" s="3">
        <f aca="true" t="shared" si="0" ref="C2:C32">(B2-B$35)^2</f>
        <v>939.1259105098844</v>
      </c>
      <c r="G2" s="1">
        <v>470</v>
      </c>
      <c r="H2" s="1">
        <v>480</v>
      </c>
      <c r="I2">
        <f>COUNTIF(B2:B32,"&lt;480")</f>
        <v>1</v>
      </c>
      <c r="J2" s="1">
        <f>(G2+H2)/2</f>
        <v>475</v>
      </c>
      <c r="K2">
        <f>I2*J2</f>
        <v>475</v>
      </c>
      <c r="L2" s="2">
        <f>(J2-K$9)^2</f>
        <v>682.7263267429759</v>
      </c>
      <c r="M2" s="2">
        <f>I2*L2</f>
        <v>682.7263267429759</v>
      </c>
    </row>
    <row r="3" spans="2:13" ht="12.75">
      <c r="B3" s="1">
        <v>481</v>
      </c>
      <c r="C3" s="3">
        <f t="shared" si="0"/>
        <v>385.93236212278805</v>
      </c>
      <c r="G3" s="1">
        <v>480</v>
      </c>
      <c r="H3" s="1">
        <v>490</v>
      </c>
      <c r="I3" s="1">
        <f>COUNTIF(B$2:B$32,"&lt;490")-COUNTIF(B$2:B$32,"&lt;480")</f>
        <v>4</v>
      </c>
      <c r="J3" s="1">
        <f aca="true" t="shared" si="1" ref="J3:J8">(G3+H3)/2</f>
        <v>485</v>
      </c>
      <c r="K3">
        <f aca="true" t="shared" si="2" ref="K3:K8">I3*J3</f>
        <v>1940</v>
      </c>
      <c r="L3" s="2">
        <f aca="true" t="shared" si="3" ref="L3:L8">(J3-K$9)^2</f>
        <v>260.1456815816856</v>
      </c>
      <c r="M3" s="2">
        <f aca="true" t="shared" si="4" ref="M3:M8">I3*L3</f>
        <v>1040.5827263267424</v>
      </c>
    </row>
    <row r="4" spans="2:13" ht="12.75">
      <c r="B4" s="1">
        <v>483</v>
      </c>
      <c r="C4" s="3">
        <f t="shared" si="0"/>
        <v>311.3517169614978</v>
      </c>
      <c r="G4" s="1">
        <v>490</v>
      </c>
      <c r="H4" s="1">
        <v>500</v>
      </c>
      <c r="I4" s="1">
        <f>COUNTIF(B$2:B$32,"&lt;500")-COUNTIF(B$2:B$32,"&lt;490")</f>
        <v>10</v>
      </c>
      <c r="J4" s="1">
        <f t="shared" si="1"/>
        <v>495</v>
      </c>
      <c r="K4">
        <f t="shared" si="2"/>
        <v>4950</v>
      </c>
      <c r="L4" s="2">
        <f t="shared" si="3"/>
        <v>37.56503642039538</v>
      </c>
      <c r="M4" s="2">
        <f t="shared" si="4"/>
        <v>375.6503642039538</v>
      </c>
    </row>
    <row r="5" spans="2:13" ht="12.75">
      <c r="B5" s="1">
        <v>488</v>
      </c>
      <c r="C5" s="3">
        <f t="shared" si="0"/>
        <v>159.90010405827218</v>
      </c>
      <c r="G5" s="1">
        <v>500</v>
      </c>
      <c r="H5" s="1">
        <v>510</v>
      </c>
      <c r="I5" s="1">
        <f>COUNTIF(B$2:B$32,"&lt;510")-COUNTIF(B$2:B$32,"&lt;500")</f>
        <v>10</v>
      </c>
      <c r="J5" s="1">
        <f t="shared" si="1"/>
        <v>505</v>
      </c>
      <c r="K5">
        <f t="shared" si="2"/>
        <v>5050</v>
      </c>
      <c r="L5" s="2">
        <f t="shared" si="3"/>
        <v>14.984391259105127</v>
      </c>
      <c r="M5" s="2">
        <f t="shared" si="4"/>
        <v>149.84391259105126</v>
      </c>
    </row>
    <row r="6" spans="2:13" ht="12.75">
      <c r="B6" s="1">
        <v>489</v>
      </c>
      <c r="C6" s="3">
        <f t="shared" si="0"/>
        <v>135.60978147762705</v>
      </c>
      <c r="G6" s="1">
        <v>510</v>
      </c>
      <c r="H6" s="1">
        <v>520</v>
      </c>
      <c r="I6" s="1">
        <f>COUNTIF(B$2:B$32,"&lt;520")-COUNTIF(B$2:B$32,"&lt;510")</f>
        <v>4</v>
      </c>
      <c r="J6" s="1">
        <f t="shared" si="1"/>
        <v>515</v>
      </c>
      <c r="K6">
        <f t="shared" si="2"/>
        <v>2060</v>
      </c>
      <c r="L6" s="2">
        <f t="shared" si="3"/>
        <v>192.4037460978149</v>
      </c>
      <c r="M6" s="2">
        <f t="shared" si="4"/>
        <v>769.6149843912596</v>
      </c>
    </row>
    <row r="7" spans="2:13" ht="12.75">
      <c r="B7" s="1">
        <v>490</v>
      </c>
      <c r="C7" s="3">
        <f t="shared" si="0"/>
        <v>113.31945889698191</v>
      </c>
      <c r="G7" s="1">
        <v>520</v>
      </c>
      <c r="H7" s="1">
        <v>530</v>
      </c>
      <c r="I7" s="1">
        <f>COUNTIF(B$2:B$32,"&lt;530")-COUNTIF(B$2:B$32,"&lt;520")</f>
        <v>1</v>
      </c>
      <c r="J7" s="1">
        <f t="shared" si="1"/>
        <v>525</v>
      </c>
      <c r="K7">
        <f t="shared" si="2"/>
        <v>525</v>
      </c>
      <c r="L7" s="2">
        <f t="shared" si="3"/>
        <v>569.8231009365246</v>
      </c>
      <c r="M7" s="2">
        <f t="shared" si="4"/>
        <v>569.8231009365246</v>
      </c>
    </row>
    <row r="8" spans="2:13" ht="12.75">
      <c r="B8" s="1">
        <v>491</v>
      </c>
      <c r="C8" s="3">
        <f t="shared" si="0"/>
        <v>93.02913631633679</v>
      </c>
      <c r="G8" s="1">
        <v>530</v>
      </c>
      <c r="H8" s="1">
        <v>540</v>
      </c>
      <c r="I8" s="1">
        <f>COUNTIF(B$2:B$32,"&lt;540")-COUNTIF(B$2:B$32,"&lt;530")</f>
        <v>1</v>
      </c>
      <c r="J8" s="1">
        <f t="shared" si="1"/>
        <v>535</v>
      </c>
      <c r="K8">
        <f t="shared" si="2"/>
        <v>535</v>
      </c>
      <c r="L8" s="2">
        <f t="shared" si="3"/>
        <v>1147.2424557752345</v>
      </c>
      <c r="M8" s="2">
        <f t="shared" si="4"/>
        <v>1147.2424557752345</v>
      </c>
    </row>
    <row r="9" spans="2:13" ht="12.75">
      <c r="B9" s="1">
        <v>492</v>
      </c>
      <c r="C9" s="3">
        <f t="shared" si="0"/>
        <v>74.73881373569166</v>
      </c>
      <c r="J9" t="s">
        <v>0</v>
      </c>
      <c r="K9">
        <f>SUM(K2:K8)/B33</f>
        <v>501.1290322580645</v>
      </c>
      <c r="L9" t="s">
        <v>17</v>
      </c>
      <c r="M9" s="2">
        <f>SUM(M2:M8)/30</f>
        <v>157.8494623655914</v>
      </c>
    </row>
    <row r="10" spans="2:13" ht="12.75">
      <c r="B10" s="1">
        <v>493</v>
      </c>
      <c r="C10" s="3">
        <f t="shared" si="0"/>
        <v>58.44849115504655</v>
      </c>
      <c r="L10" t="s">
        <v>24</v>
      </c>
      <c r="M10" s="2">
        <f>SQRT(M9)</f>
        <v>12.563815597404771</v>
      </c>
    </row>
    <row r="11" spans="2:3" ht="12.75">
      <c r="B11" s="1">
        <v>493</v>
      </c>
      <c r="C11" s="3">
        <f t="shared" si="0"/>
        <v>58.44849115504655</v>
      </c>
    </row>
    <row r="12" spans="2:3" ht="12.75">
      <c r="B12" s="1">
        <v>495</v>
      </c>
      <c r="C12" s="3">
        <f t="shared" si="0"/>
        <v>31.867845993756298</v>
      </c>
    </row>
    <row r="13" spans="2:3" ht="12.75">
      <c r="B13" s="1">
        <v>496</v>
      </c>
      <c r="C13" s="3">
        <f t="shared" si="0"/>
        <v>21.577523413111173</v>
      </c>
    </row>
    <row r="14" spans="2:12" ht="12.75">
      <c r="B14" s="1">
        <v>497</v>
      </c>
      <c r="C14" s="3">
        <f t="shared" si="0"/>
        <v>13.287200832466047</v>
      </c>
      <c r="K14" s="7"/>
      <c r="L14" s="7"/>
    </row>
    <row r="15" spans="2:10" ht="12.75">
      <c r="B15" s="1">
        <v>498</v>
      </c>
      <c r="C15" s="3">
        <f t="shared" si="0"/>
        <v>6.996878251820923</v>
      </c>
      <c r="H15" s="6" t="s">
        <v>18</v>
      </c>
      <c r="I15" s="1" t="s">
        <v>25</v>
      </c>
      <c r="J15" s="1"/>
    </row>
    <row r="16" spans="2:10" ht="12.75">
      <c r="B16" s="1">
        <v>499</v>
      </c>
      <c r="C16" s="3">
        <f t="shared" si="0"/>
        <v>2.7065556711757983</v>
      </c>
      <c r="I16" s="5">
        <f>I2/B$33/10</f>
        <v>0.0032258064516129032</v>
      </c>
      <c r="J16" s="1"/>
    </row>
    <row r="17" spans="2:10" ht="12.75">
      <c r="B17" s="1">
        <v>500</v>
      </c>
      <c r="C17" s="3">
        <f t="shared" si="0"/>
        <v>0.41623309053067353</v>
      </c>
      <c r="I17" s="5">
        <f aca="true" t="shared" si="5" ref="I17:I22">I3/B$33/10</f>
        <v>0.012903225806451613</v>
      </c>
      <c r="J17" s="1"/>
    </row>
    <row r="18" spans="2:10" ht="12.75">
      <c r="B18" s="1">
        <v>501</v>
      </c>
      <c r="C18" s="3">
        <f t="shared" si="0"/>
        <v>0.12591050988554892</v>
      </c>
      <c r="I18" s="5">
        <f t="shared" si="5"/>
        <v>0.03225806451612903</v>
      </c>
      <c r="J18" s="1"/>
    </row>
    <row r="19" spans="2:10" ht="12.75">
      <c r="B19" s="1">
        <v>502</v>
      </c>
      <c r="C19" s="3">
        <f t="shared" si="0"/>
        <v>1.8355879292404242</v>
      </c>
      <c r="I19" s="5">
        <f t="shared" si="5"/>
        <v>0.03225806451612903</v>
      </c>
      <c r="J19" s="1"/>
    </row>
    <row r="20" spans="2:10" ht="12.75">
      <c r="B20" s="1">
        <v>503</v>
      </c>
      <c r="C20" s="3">
        <f t="shared" si="0"/>
        <v>5.5452653485953</v>
      </c>
      <c r="I20" s="5">
        <f t="shared" si="5"/>
        <v>0.012903225806451613</v>
      </c>
      <c r="J20" s="1"/>
    </row>
    <row r="21" spans="2:10" ht="12.75">
      <c r="B21" s="1">
        <v>504</v>
      </c>
      <c r="C21" s="3">
        <f t="shared" si="0"/>
        <v>11.254942767950174</v>
      </c>
      <c r="I21" s="5">
        <f t="shared" si="5"/>
        <v>0.0032258064516129032</v>
      </c>
      <c r="J21" s="1"/>
    </row>
    <row r="22" spans="2:9" ht="12.75">
      <c r="B22" s="1">
        <v>505</v>
      </c>
      <c r="C22" s="3">
        <f t="shared" si="0"/>
        <v>18.96462018730505</v>
      </c>
      <c r="I22" s="5">
        <f t="shared" si="5"/>
        <v>0.0032258064516129032</v>
      </c>
    </row>
    <row r="23" spans="2:3" ht="12.75">
      <c r="B23" s="1">
        <v>506</v>
      </c>
      <c r="C23" s="3">
        <f t="shared" si="0"/>
        <v>28.674297606659927</v>
      </c>
    </row>
    <row r="24" spans="2:3" ht="12.75">
      <c r="B24" s="1">
        <v>507</v>
      </c>
      <c r="C24" s="3">
        <f t="shared" si="0"/>
        <v>40.3839750260148</v>
      </c>
    </row>
    <row r="25" spans="2:3" ht="12.75">
      <c r="B25" s="1">
        <v>508</v>
      </c>
      <c r="C25" s="3">
        <f t="shared" si="0"/>
        <v>54.09365244536968</v>
      </c>
    </row>
    <row r="26" spans="2:3" ht="12.75">
      <c r="B26" s="1">
        <v>509</v>
      </c>
      <c r="C26" s="3">
        <f t="shared" si="0"/>
        <v>69.80332986472455</v>
      </c>
    </row>
    <row r="27" spans="2:3" ht="12.75">
      <c r="B27" s="1">
        <v>512</v>
      </c>
      <c r="C27" s="3">
        <f t="shared" si="0"/>
        <v>128.9323621227892</v>
      </c>
    </row>
    <row r="28" spans="2:3" ht="12.75">
      <c r="B28" s="1">
        <v>514</v>
      </c>
      <c r="C28" s="3">
        <f t="shared" si="0"/>
        <v>178.35171696149894</v>
      </c>
    </row>
    <row r="29" spans="2:3" ht="12.75">
      <c r="B29" s="1">
        <v>516</v>
      </c>
      <c r="C29" s="3">
        <f t="shared" si="0"/>
        <v>235.7710718002087</v>
      </c>
    </row>
    <row r="30" spans="2:3" ht="12.75">
      <c r="B30" s="1">
        <v>519</v>
      </c>
      <c r="C30" s="3">
        <f t="shared" si="0"/>
        <v>336.9001040582733</v>
      </c>
    </row>
    <row r="31" spans="2:3" ht="12.75">
      <c r="B31" s="1">
        <v>529</v>
      </c>
      <c r="C31" s="3">
        <f t="shared" si="0"/>
        <v>803.9968782518221</v>
      </c>
    </row>
    <row r="32" spans="1:3" ht="12.75">
      <c r="A32" s="6" t="s">
        <v>21</v>
      </c>
      <c r="B32" s="1">
        <v>530</v>
      </c>
      <c r="C32" s="3">
        <f t="shared" si="0"/>
        <v>861.706555671177</v>
      </c>
    </row>
    <row r="33" spans="1:15" ht="12.75">
      <c r="A33" t="s">
        <v>19</v>
      </c>
      <c r="B33">
        <f>COUNTA(B2:B32)</f>
        <v>31</v>
      </c>
      <c r="J33" s="6" t="s">
        <v>20</v>
      </c>
      <c r="K33" s="7" t="s">
        <v>22</v>
      </c>
      <c r="L33" s="7"/>
      <c r="M33" t="s">
        <v>14</v>
      </c>
      <c r="N33" t="s">
        <v>28</v>
      </c>
      <c r="O33" t="s">
        <v>29</v>
      </c>
    </row>
    <row r="34" spans="1:15" ht="12.75">
      <c r="A34" t="s">
        <v>0</v>
      </c>
      <c r="B34" s="3">
        <f>SUM(B2:B32)/31</f>
        <v>500.64516129032256</v>
      </c>
      <c r="K34" s="1">
        <v>470</v>
      </c>
      <c r="L34" s="1">
        <v>480</v>
      </c>
      <c r="M34" s="1">
        <f>AVERAGE(K34:L34)</f>
        <v>475</v>
      </c>
      <c r="N34">
        <f>COUNTIF(B$2:B$32,"&lt;480")</f>
        <v>1</v>
      </c>
      <c r="O34">
        <f>N34/B$33</f>
        <v>0.03225806451612903</v>
      </c>
    </row>
    <row r="35" spans="1:15" ht="12.75">
      <c r="A35" t="s">
        <v>26</v>
      </c>
      <c r="B35" s="3">
        <f>AVERAGE(B2:B32)</f>
        <v>500.64516129032256</v>
      </c>
      <c r="K35" s="1">
        <v>480</v>
      </c>
      <c r="L35" s="1">
        <v>490</v>
      </c>
      <c r="M35" s="1">
        <f aca="true" t="shared" si="6" ref="M35:M40">AVERAGE(K35:L35)</f>
        <v>485</v>
      </c>
      <c r="N35">
        <f>COUNTIF(B$2:B$32,"&lt;490")</f>
        <v>5</v>
      </c>
      <c r="O35">
        <f aca="true" t="shared" si="7" ref="O35:O40">N35/B$33</f>
        <v>0.16129032258064516</v>
      </c>
    </row>
    <row r="36" spans="1:15" ht="12.75">
      <c r="A36" t="s">
        <v>2</v>
      </c>
      <c r="B36" s="3">
        <f>SUM($C2:$C32)/31</f>
        <v>167.19667013527575</v>
      </c>
      <c r="K36" s="1">
        <v>490</v>
      </c>
      <c r="L36" s="1">
        <v>500</v>
      </c>
      <c r="M36" s="1">
        <f t="shared" si="6"/>
        <v>495</v>
      </c>
      <c r="N36">
        <f>COUNTIF(B$2:B$32,"&lt;500")</f>
        <v>15</v>
      </c>
      <c r="O36">
        <f t="shared" si="7"/>
        <v>0.4838709677419355</v>
      </c>
    </row>
    <row r="37" spans="1:15" ht="12.75">
      <c r="A37" t="s">
        <v>4</v>
      </c>
      <c r="B37" s="3">
        <f>SQRT(B36)</f>
        <v>12.93045514029865</v>
      </c>
      <c r="K37" s="1">
        <v>500</v>
      </c>
      <c r="L37" s="1">
        <v>510</v>
      </c>
      <c r="M37" s="1">
        <f t="shared" si="6"/>
        <v>505</v>
      </c>
      <c r="N37">
        <f>COUNTIF(B$2:B$32,"&lt;510")</f>
        <v>25</v>
      </c>
      <c r="O37">
        <f t="shared" si="7"/>
        <v>0.8064516129032258</v>
      </c>
    </row>
    <row r="38" spans="1:15" ht="12.75">
      <c r="A38" t="s">
        <v>3</v>
      </c>
      <c r="B38" s="3">
        <f>SUM($C2:$C32)/30</f>
        <v>172.7698924731183</v>
      </c>
      <c r="K38" s="1">
        <v>510</v>
      </c>
      <c r="L38" s="1">
        <v>520</v>
      </c>
      <c r="M38" s="1">
        <f t="shared" si="6"/>
        <v>515</v>
      </c>
      <c r="N38">
        <f>COUNTIF(B$2:B$32,"&lt;520")</f>
        <v>29</v>
      </c>
      <c r="O38">
        <f t="shared" si="7"/>
        <v>0.9354838709677419</v>
      </c>
    </row>
    <row r="39" spans="1:15" ht="12.75">
      <c r="A39" t="s">
        <v>5</v>
      </c>
      <c r="B39" s="3">
        <f>SQRT(B38)</f>
        <v>13.144196151652572</v>
      </c>
      <c r="C39" t="s">
        <v>26</v>
      </c>
      <c r="D39">
        <f>STDEV(B2:B32)</f>
        <v>13.144196151652457</v>
      </c>
      <c r="K39" s="1">
        <v>520</v>
      </c>
      <c r="L39" s="1">
        <v>530</v>
      </c>
      <c r="M39" s="1">
        <f t="shared" si="6"/>
        <v>525</v>
      </c>
      <c r="N39">
        <f>COUNTIF(B$2:B$32,"&lt;530")</f>
        <v>30</v>
      </c>
      <c r="O39">
        <f t="shared" si="7"/>
        <v>0.967741935483871</v>
      </c>
    </row>
    <row r="40" spans="1:15" ht="12.75">
      <c r="A40" t="s">
        <v>6</v>
      </c>
      <c r="B40" s="1">
        <f>MEDIAN(B2:B32)</f>
        <v>500</v>
      </c>
      <c r="K40" s="1">
        <v>530</v>
      </c>
      <c r="L40" s="1">
        <v>540</v>
      </c>
      <c r="M40" s="1">
        <f t="shared" si="6"/>
        <v>535</v>
      </c>
      <c r="N40">
        <f>COUNTIF(B$2:B$32,"&lt;540")</f>
        <v>31</v>
      </c>
      <c r="O40">
        <f t="shared" si="7"/>
        <v>1</v>
      </c>
    </row>
    <row r="41" spans="1:2" ht="12.75">
      <c r="A41" t="s">
        <v>7</v>
      </c>
      <c r="B41">
        <f>MODE(B2:B32)</f>
        <v>493</v>
      </c>
    </row>
    <row r="42" spans="1:3" ht="12.75">
      <c r="A42" t="s">
        <v>8</v>
      </c>
      <c r="B42" s="1">
        <f>B32-B2</f>
        <v>60</v>
      </c>
      <c r="C42" s="1">
        <f>MAX(B2:B32)-MIN(B2:B31)</f>
        <v>60</v>
      </c>
    </row>
    <row r="43" spans="1:2" ht="12.75">
      <c r="A43" t="s">
        <v>10</v>
      </c>
      <c r="B43" s="4">
        <f>COUNTIF(B2:B32,"&lt;485")/31</f>
        <v>0.0967741935483871</v>
      </c>
    </row>
    <row r="44" spans="1:2" ht="12.75">
      <c r="A44" t="s">
        <v>11</v>
      </c>
      <c r="B44" s="4">
        <f>NORMSDIST((485-B34)/B39)</f>
        <v>0.1169699211858305</v>
      </c>
    </row>
    <row r="45" spans="1:2" ht="12.75">
      <c r="A45" t="s">
        <v>27</v>
      </c>
      <c r="B45" s="4">
        <f>NORMSDIST((485-K9)/M10)</f>
        <v>0.09961152808792484</v>
      </c>
    </row>
  </sheetData>
  <mergeCells count="3">
    <mergeCell ref="G1:H1"/>
    <mergeCell ref="K33:L33"/>
    <mergeCell ref="K14:L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Nyiregyhazi Foiskola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2008-03-30T18:26:10Z</dcterms:created>
  <dcterms:modified xsi:type="dcterms:W3CDTF">2008-04-29T12:49:04Z</dcterms:modified>
  <cp:category/>
  <cp:version/>
  <cp:contentType/>
  <cp:contentStatus/>
</cp:coreProperties>
</file>